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<sst xmlns="http://schemas.openxmlformats.org/spreadsheetml/2006/main" count="45" uniqueCount="28">
  <si>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L/t</t>
  </si>
  <si>
    <t>Kg/t</t>
  </si>
  <si>
    <t>Virkningsgrad</t>
  </si>
  <si>
    <t>Innfyrt effekt</t>
  </si>
  <si>
    <t>%</t>
  </si>
  <si>
    <t>Pumpetrykk</t>
  </si>
  <si>
    <t>Dyse 1</t>
  </si>
  <si>
    <t>Dyse 2</t>
  </si>
  <si>
    <t>Dyse 3</t>
  </si>
  <si>
    <t>Bar</t>
  </si>
  <si>
    <t>Gal./t</t>
  </si>
  <si>
    <t>Kw</t>
  </si>
  <si>
    <t>Totaleffekt</t>
  </si>
  <si>
    <t>Oljemengde per dyse</t>
  </si>
  <si>
    <t>Totalforbruk</t>
  </si>
  <si>
    <t>Innfyrt olje</t>
  </si>
  <si>
    <t>Skåland Rør &amp; Industrimontasje AS</t>
  </si>
  <si>
    <t>Langgaten 15 4362 Vigrestad</t>
  </si>
  <si>
    <t>Tlf: 40 00 28 20 - Fax: 51 43 29 40</t>
  </si>
  <si>
    <t>Oljekvalitet</t>
  </si>
  <si>
    <t>Tabell for innfyrt effekt,</t>
  </si>
  <si>
    <t>Lettolje=1.  Tungolje=2.</t>
  </si>
  <si>
    <t>Mail:</t>
  </si>
  <si>
    <t>Web:</t>
  </si>
  <si>
    <t>post@boiler-steam.no</t>
  </si>
  <si>
    <t>www.boiler-steam.no</t>
  </si>
  <si>
    <t>Copyright 2009 - Forbehold om feil i regnearket</t>
  </si>
  <si>
    <t>Versjon 3 - 2008.08.16 rev. 10    By Kenneth Skailand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</si>
</sst>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2" fontId="0" fillId="4" borderId="3" xfId="0" applyNumberForma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2" fontId="0" fillId="2" borderId="2" xfId="0" applyNumberForma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2" fontId="0" fillId="5" borderId="3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2" fontId="0" fillId="7" borderId="3" xfId="0" applyNumberFormat="1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2" fontId="0" fillId="8" borderId="3" xfId="0" applyNumberFormat="1" applyFill="1" applyBorder="1" applyAlignment="1" applyProtection="1">
      <alignment/>
      <protection/>
    </xf>
    <xf numFmtId="0" fontId="0" fillId="8" borderId="4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1" fillId="6" borderId="3" xfId="0" applyFont="1" applyFill="1" applyBorder="1" applyAlignment="1" applyProtection="1">
      <alignment/>
      <protection/>
    </xf>
    <xf numFmtId="2" fontId="0" fillId="4" borderId="11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2" fontId="3" fillId="2" borderId="8" xfId="0" applyNumberFormat="1" applyFont="1" applyFill="1" applyBorder="1" applyAlignment="1" applyProtection="1">
      <alignment/>
      <protection/>
    </xf>
    <xf numFmtId="0" fontId="6" fillId="2" borderId="0" xfId="2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3" fillId="2" borderId="8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1" fillId="9" borderId="3" xfId="0" applyFont="1" applyFill="1" applyBorder="1" applyAlignment="1" applyProtection="1">
      <alignment/>
      <protection/>
    </xf>
    <xf numFmtId="0" fontId="0" fillId="9" borderId="11" xfId="0" applyFont="1" applyFill="1" applyBorder="1" applyAlignment="1" applyProtection="1">
      <alignment/>
      <protection/>
    </xf>
    <xf numFmtId="0" fontId="1" fillId="9" borderId="11" xfId="0" applyFont="1" applyFill="1" applyBorder="1" applyAlignment="1" applyProtection="1">
      <alignment/>
      <protection/>
    </xf>
    <xf numFmtId="0" fontId="0" fillId="9" borderId="4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5" borderId="11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2" fontId="0" fillId="5" borderId="7" xfId="0" applyNumberFormat="1" applyFont="1" applyFill="1" applyBorder="1" applyAlignment="1" applyProtection="1">
      <alignment/>
      <protection locked="0"/>
    </xf>
    <xf numFmtId="2" fontId="0" fillId="5" borderId="8" xfId="0" applyNumberFormat="1" applyFont="1" applyFill="1" applyBorder="1" applyAlignment="1" applyProtection="1">
      <alignment/>
      <protection locked="0"/>
    </xf>
    <xf numFmtId="175" fontId="3" fillId="6" borderId="11" xfId="0" applyNumberFormat="1" applyFont="1" applyFill="1" applyBorder="1" applyAlignment="1" applyProtection="1">
      <alignment/>
      <protection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2" fontId="0" fillId="5" borderId="3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175" fontId="0" fillId="5" borderId="3" xfId="0" applyNumberFormat="1" applyFill="1" applyBorder="1" applyAlignment="1" applyProtection="1">
      <alignment/>
      <protection locked="0"/>
    </xf>
    <xf numFmtId="175" fontId="0" fillId="5" borderId="1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14</xdr:col>
      <xdr:colOff>9525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iler-steam.no/" TargetMode="External" /><Relationship Id="rId2" Type="http://schemas.openxmlformats.org/officeDocument/2006/relationships/hyperlink" Target="mailto:post@boiler-steam.n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150" zoomScaleNormal="150" workbookViewId="0" topLeftCell="A1">
      <selection activeCell="C7" sqref="C7:D7"/>
    </sheetView>
  </sheetViews>
  <sheetFormatPr defaultColWidth="9.140625" defaultRowHeight="12.75"/>
  <cols>
    <col min="1" max="1" width="2.7109375" style="0" customWidth="1"/>
    <col min="2" max="2" width="14.28125" style="0" customWidth="1"/>
    <col min="3" max="3" width="3.7109375" style="0" customWidth="1"/>
    <col min="4" max="4" width="2.7109375" style="0" customWidth="1"/>
    <col min="5" max="5" width="3.28125" style="0" customWidth="1"/>
    <col min="6" max="6" width="3.140625" style="0" customWidth="1"/>
    <col min="7" max="7" width="8.7109375" style="0" customWidth="1"/>
    <col min="8" max="8" width="4.7109375" style="0" customWidth="1"/>
    <col min="9" max="9" width="8.421875" style="0" customWidth="1"/>
    <col min="10" max="10" width="5.0039062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2.7109375" style="0" customWidth="1"/>
    <col min="19" max="19" width="10.421875" style="0" bestFit="1" customWidth="1"/>
  </cols>
  <sheetData>
    <row r="1" spans="1:15" ht="12.75">
      <c r="A1" s="24"/>
      <c r="B1" s="25"/>
      <c r="C1" s="25"/>
      <c r="D1" s="25"/>
      <c r="E1" s="25"/>
      <c r="F1" s="25"/>
      <c r="G1" s="43">
        <f ca="1">TODAY()</f>
        <v>40042</v>
      </c>
      <c r="H1" s="44"/>
      <c r="I1" s="43">
        <v>40117</v>
      </c>
      <c r="J1" s="44"/>
      <c r="K1" s="38">
        <f>IF(M1=0,0,1/M1)</f>
        <v>0.14285714285714285</v>
      </c>
      <c r="L1" s="39"/>
      <c r="M1" s="38">
        <f>IF(C6=1,7*D16,IF(C6=2,6.3*D17,0))</f>
        <v>7</v>
      </c>
      <c r="N1" s="25"/>
      <c r="O1" s="26"/>
    </row>
    <row r="2" spans="1:15" ht="18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7" customHeight="1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 thickBot="1">
      <c r="A4" s="1"/>
      <c r="B4" s="48" t="s">
        <v>20</v>
      </c>
      <c r="C4" s="49"/>
      <c r="D4" s="49"/>
      <c r="E4" s="49"/>
      <c r="F4" s="50" t="str">
        <f>IF(C6=1,"Lettolje (0,84kg/l)",IF(C6=2,"Tungolje (0,95kg/l)","Velg oljekvalitet"))</f>
        <v>Lettolje (0,84kg/l)</v>
      </c>
      <c r="G4" s="49"/>
      <c r="H4" s="49"/>
      <c r="I4" s="49"/>
      <c r="J4" s="49"/>
      <c r="K4" s="49"/>
      <c r="L4" s="49"/>
      <c r="M4" s="49"/>
      <c r="N4" s="51"/>
      <c r="O4" s="2"/>
    </row>
    <row r="5" spans="1:15" ht="6.75" customHeight="1" thickBo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3.5" customHeight="1" thickBot="1">
      <c r="A6" s="1"/>
      <c r="B6" s="16" t="s">
        <v>19</v>
      </c>
      <c r="C6" s="52">
        <v>1</v>
      </c>
      <c r="D6" s="53"/>
      <c r="E6" s="54"/>
      <c r="F6" s="55"/>
      <c r="G6" s="56" t="s">
        <v>21</v>
      </c>
      <c r="H6" s="57"/>
      <c r="I6" s="57"/>
      <c r="J6" s="58">
        <f>IF(C6=2,"Forutsetter 120 grader oljetemp","")</f>
      </c>
      <c r="K6" s="59"/>
      <c r="L6" s="59"/>
      <c r="M6" s="59"/>
      <c r="N6" s="59"/>
      <c r="O6" s="2"/>
    </row>
    <row r="7" spans="1:15" ht="13.5" thickBot="1">
      <c r="A7" s="1"/>
      <c r="B7" s="15" t="s">
        <v>5</v>
      </c>
      <c r="C7" s="69">
        <v>12</v>
      </c>
      <c r="D7" s="70"/>
      <c r="E7" s="60" t="s">
        <v>9</v>
      </c>
      <c r="F7" s="61"/>
      <c r="G7" s="22" t="str">
        <f>IF(C6=1,IF(D16=1,"Lettolje 5 - 20 Bar.","Utenfor lettoljens skala"),IF(C6=2,IF(D17=1,"Tungolje 5 - 30 Bar.","Utenfor tungoljens skala"),"Oljekvalitet ikke valgt"))</f>
        <v>Lettolje 5 - 20 Bar.</v>
      </c>
      <c r="H7" s="22"/>
      <c r="I7" s="22"/>
      <c r="J7" s="32">
        <f>IF(C6=1,10,IF(C6=2,9.27,0))</f>
        <v>10</v>
      </c>
      <c r="K7" s="23">
        <f>IF(J7=0,0,1/J7)</f>
        <v>0.1</v>
      </c>
      <c r="L7" s="32"/>
      <c r="M7" s="32">
        <f>IF(C6=1,0.84,IF(C6=2,0.95,0))</f>
        <v>0.84</v>
      </c>
      <c r="N7" s="37"/>
      <c r="O7" s="5"/>
    </row>
    <row r="8" spans="1:15" ht="13.5" thickBot="1">
      <c r="A8" s="1"/>
      <c r="B8" s="15" t="s">
        <v>2</v>
      </c>
      <c r="C8" s="71">
        <v>97</v>
      </c>
      <c r="D8" s="72"/>
      <c r="E8" s="60" t="s">
        <v>4</v>
      </c>
      <c r="F8" s="61"/>
      <c r="G8" s="45" t="s">
        <v>13</v>
      </c>
      <c r="H8" s="46"/>
      <c r="I8" s="46"/>
      <c r="J8" s="47"/>
      <c r="K8" s="45" t="s">
        <v>3</v>
      </c>
      <c r="L8" s="47"/>
      <c r="M8" s="45" t="s">
        <v>12</v>
      </c>
      <c r="N8" s="47"/>
      <c r="O8" s="5"/>
    </row>
    <row r="9" spans="1:15" ht="13.5" thickBot="1">
      <c r="A9" s="1"/>
      <c r="B9" s="15" t="s">
        <v>6</v>
      </c>
      <c r="C9" s="69">
        <v>3</v>
      </c>
      <c r="D9" s="70"/>
      <c r="E9" s="60" t="s">
        <v>10</v>
      </c>
      <c r="F9" s="61"/>
      <c r="G9" s="6">
        <f>C9*3.7853*(SQRT(C7*K1))</f>
        <v>14.868363238385434</v>
      </c>
      <c r="H9" s="7" t="s">
        <v>0</v>
      </c>
      <c r="I9" s="17">
        <f>C9*3.7853*M7*(SQRT(C7*K1))</f>
        <v>12.489425120243762</v>
      </c>
      <c r="J9" s="18" t="s">
        <v>1</v>
      </c>
      <c r="K9" s="19">
        <f>G9*C8*K7</f>
        <v>144.2231234123387</v>
      </c>
      <c r="L9" s="20" t="s">
        <v>11</v>
      </c>
      <c r="M9" s="8">
        <f>K9</f>
        <v>144.2231234123387</v>
      </c>
      <c r="N9" s="9" t="s">
        <v>11</v>
      </c>
      <c r="O9" s="5"/>
    </row>
    <row r="10" spans="1:15" ht="13.5" thickBot="1">
      <c r="A10" s="1"/>
      <c r="B10" s="15" t="s">
        <v>7</v>
      </c>
      <c r="C10" s="69">
        <v>8.5</v>
      </c>
      <c r="D10" s="70"/>
      <c r="E10" s="60" t="s">
        <v>10</v>
      </c>
      <c r="F10" s="61"/>
      <c r="G10" s="6">
        <f>C10*3.7853*(SQRT(C7*K1))</f>
        <v>42.12702917542539</v>
      </c>
      <c r="H10" s="7" t="s">
        <v>0</v>
      </c>
      <c r="I10" s="17">
        <f>C10*3.7853*M7*(SQRT(C7*K1))</f>
        <v>35.38670450735733</v>
      </c>
      <c r="J10" s="18" t="s">
        <v>1</v>
      </c>
      <c r="K10" s="19">
        <f>G10*C8*K7</f>
        <v>408.63218300162634</v>
      </c>
      <c r="L10" s="20" t="s">
        <v>11</v>
      </c>
      <c r="M10" s="8">
        <f>K9+K10</f>
        <v>552.8553064139651</v>
      </c>
      <c r="N10" s="9" t="s">
        <v>11</v>
      </c>
      <c r="O10" s="5"/>
    </row>
    <row r="11" spans="1:15" ht="13.5" thickBot="1">
      <c r="A11" s="1"/>
      <c r="B11" s="15" t="s">
        <v>8</v>
      </c>
      <c r="C11" s="69">
        <v>10.5</v>
      </c>
      <c r="D11" s="70"/>
      <c r="E11" s="60" t="s">
        <v>10</v>
      </c>
      <c r="F11" s="61"/>
      <c r="G11" s="6">
        <f>C11*3.7853*(SQRT(C7*K1))</f>
        <v>52.03927133434902</v>
      </c>
      <c r="H11" s="7" t="s">
        <v>0</v>
      </c>
      <c r="I11" s="17">
        <f>C11*3.7853*M7*(SQRT(C7*K1))</f>
        <v>43.71298792085317</v>
      </c>
      <c r="J11" s="18" t="s">
        <v>1</v>
      </c>
      <c r="K11" s="19">
        <f>G11*C8*K7</f>
        <v>504.78093194318546</v>
      </c>
      <c r="L11" s="20" t="s">
        <v>11</v>
      </c>
      <c r="M11" s="8">
        <f>K9+K10+K11</f>
        <v>1057.6362383571504</v>
      </c>
      <c r="N11" s="9" t="s">
        <v>11</v>
      </c>
      <c r="O11" s="10"/>
    </row>
    <row r="12" spans="1:19" ht="13.5" thickBot="1">
      <c r="A12" s="1"/>
      <c r="B12" s="4"/>
      <c r="C12" s="45" t="s">
        <v>14</v>
      </c>
      <c r="D12" s="46"/>
      <c r="E12" s="46"/>
      <c r="F12" s="47"/>
      <c r="G12" s="6">
        <f>G9+G10+G11</f>
        <v>109.03466374815984</v>
      </c>
      <c r="H12" s="7" t="s">
        <v>0</v>
      </c>
      <c r="I12" s="17">
        <f>I9+I10+I11</f>
        <v>91.58911754845425</v>
      </c>
      <c r="J12" s="18" t="s">
        <v>1</v>
      </c>
      <c r="K12" s="4"/>
      <c r="L12" s="4"/>
      <c r="M12" s="4"/>
      <c r="N12" s="4"/>
      <c r="O12" s="5"/>
      <c r="R12" s="35"/>
      <c r="S12" s="33"/>
    </row>
    <row r="13" spans="1:15" ht="13.5" thickBo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9" ht="13.5" thickBot="1">
      <c r="A14" s="1"/>
      <c r="B14" s="28" t="s">
        <v>15</v>
      </c>
      <c r="C14" s="62">
        <v>109.03</v>
      </c>
      <c r="D14" s="63"/>
      <c r="E14" s="63"/>
      <c r="F14" s="29" t="s">
        <v>0</v>
      </c>
      <c r="G14" s="13">
        <v>0</v>
      </c>
      <c r="H14" s="11" t="s">
        <v>1</v>
      </c>
      <c r="I14" s="4"/>
      <c r="J14" s="14" t="s">
        <v>16</v>
      </c>
      <c r="K14" s="14"/>
      <c r="L14" s="14"/>
      <c r="M14" s="14"/>
      <c r="N14" s="14"/>
      <c r="O14" s="5"/>
      <c r="S14" s="33"/>
    </row>
    <row r="15" spans="1:15" ht="13.5" thickBot="1">
      <c r="A15" s="1"/>
      <c r="B15" s="30" t="s">
        <v>3</v>
      </c>
      <c r="C15" s="64"/>
      <c r="D15" s="64"/>
      <c r="E15" s="64"/>
      <c r="F15" s="27"/>
      <c r="G15" s="31">
        <f>IF(C14*G14&gt;0,"Kg / l ?",IF(C14=0,G14*C8*K7/M7,C14*C8*K7))</f>
        <v>1057.5910000000001</v>
      </c>
      <c r="H15" s="9" t="s">
        <v>11</v>
      </c>
      <c r="I15" s="4"/>
      <c r="J15" s="4" t="s">
        <v>17</v>
      </c>
      <c r="K15" s="4"/>
      <c r="L15" s="4"/>
      <c r="M15" s="4"/>
      <c r="N15" s="4"/>
      <c r="O15" s="5"/>
    </row>
    <row r="16" spans="1:15" ht="12.75">
      <c r="A16" s="1"/>
      <c r="B16" s="21">
        <f>IF(C7&lt;5,0,1)</f>
        <v>1</v>
      </c>
      <c r="C16" s="21">
        <f>IF(C7&gt;20,0,1)</f>
        <v>1</v>
      </c>
      <c r="D16" s="21">
        <f>B16*C16</f>
        <v>1</v>
      </c>
      <c r="E16" s="21"/>
      <c r="F16" s="21"/>
      <c r="G16" s="22"/>
      <c r="H16" s="22"/>
      <c r="I16" s="22"/>
      <c r="J16" s="4" t="s">
        <v>18</v>
      </c>
      <c r="K16" s="4"/>
      <c r="L16" s="4"/>
      <c r="M16" s="4"/>
      <c r="N16" s="4"/>
      <c r="O16" s="5"/>
    </row>
    <row r="17" spans="1:15" ht="12.75">
      <c r="A17" s="1"/>
      <c r="B17" s="21">
        <f>IF(C7&lt;5,0,1)</f>
        <v>1</v>
      </c>
      <c r="C17" s="21">
        <f>IF(C7&gt;30,0,1)</f>
        <v>1</v>
      </c>
      <c r="D17" s="21">
        <f>B17*C17</f>
        <v>1</v>
      </c>
      <c r="E17" s="21"/>
      <c r="F17" s="21"/>
      <c r="G17" s="22"/>
      <c r="H17" s="22"/>
      <c r="I17" s="22"/>
      <c r="J17" s="4" t="s">
        <v>22</v>
      </c>
      <c r="K17" s="40" t="s">
        <v>24</v>
      </c>
      <c r="L17" s="41"/>
      <c r="M17" s="41"/>
      <c r="N17" s="4"/>
      <c r="O17" s="5"/>
    </row>
    <row r="18" spans="1:15" ht="12.75">
      <c r="A18" s="1"/>
      <c r="B18" s="22" t="str">
        <f>IF(G1&gt;I1,"Regnearket er ikke lenger gyldig","Gyldig frem til 31. Oktober , 2009")</f>
        <v>Gyldig frem til 31. Oktober , 2009</v>
      </c>
      <c r="C18" s="22"/>
      <c r="D18" s="22"/>
      <c r="E18" s="34"/>
      <c r="F18" s="22"/>
      <c r="G18" s="22"/>
      <c r="H18" s="4"/>
      <c r="I18" s="4"/>
      <c r="J18" s="4" t="s">
        <v>23</v>
      </c>
      <c r="K18" s="40" t="s">
        <v>25</v>
      </c>
      <c r="L18" s="42"/>
      <c r="M18" s="42"/>
      <c r="N18" s="4"/>
      <c r="O18" s="5"/>
    </row>
    <row r="19" spans="1:15" ht="13.5" thickBot="1">
      <c r="A19" s="12"/>
      <c r="B19" s="67" t="s">
        <v>27</v>
      </c>
      <c r="C19" s="68"/>
      <c r="D19" s="68"/>
      <c r="E19" s="68"/>
      <c r="F19" s="68"/>
      <c r="G19" s="68"/>
      <c r="H19" s="36"/>
      <c r="I19" s="65" t="s">
        <v>26</v>
      </c>
      <c r="J19" s="65"/>
      <c r="K19" s="65"/>
      <c r="L19" s="65"/>
      <c r="M19" s="65"/>
      <c r="N19" s="65"/>
      <c r="O19" s="66"/>
    </row>
  </sheetData>
  <sheetProtection password="FD2E" sheet="1" objects="1" scenarios="1" selectLockedCells="1"/>
  <mergeCells count="27">
    <mergeCell ref="I19:O19"/>
    <mergeCell ref="B19:G19"/>
    <mergeCell ref="E7:F7"/>
    <mergeCell ref="E8:F8"/>
    <mergeCell ref="C7:D7"/>
    <mergeCell ref="C8:D8"/>
    <mergeCell ref="C12:F12"/>
    <mergeCell ref="C11:D11"/>
    <mergeCell ref="C9:D9"/>
    <mergeCell ref="C10:D10"/>
    <mergeCell ref="E9:F9"/>
    <mergeCell ref="E10:F10"/>
    <mergeCell ref="C14:E14"/>
    <mergeCell ref="C15:E15"/>
    <mergeCell ref="E11:F11"/>
    <mergeCell ref="B4:E4"/>
    <mergeCell ref="F4:N4"/>
    <mergeCell ref="C6:F6"/>
    <mergeCell ref="G6:I6"/>
    <mergeCell ref="J6:N6"/>
    <mergeCell ref="K17:M17"/>
    <mergeCell ref="K18:M18"/>
    <mergeCell ref="G1:H1"/>
    <mergeCell ref="I1:J1"/>
    <mergeCell ref="G8:J8"/>
    <mergeCell ref="M8:N8"/>
    <mergeCell ref="K8:L8"/>
  </mergeCells>
  <hyperlinks>
    <hyperlink ref="K18" r:id="rId1" display="www.boiler-steam.no"/>
    <hyperlink ref="K17" r:id="rId2" display="post@boiler-steam.no"/>
  </hyperlinks>
  <printOptions/>
  <pageMargins left="0.75" right="0.75" top="1" bottom="1" header="0.5" footer="0.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Kenneth Skailand</cp:lastModifiedBy>
  <dcterms:created xsi:type="dcterms:W3CDTF">1996-10-14T23:33:28Z</dcterms:created>
  <dcterms:modified xsi:type="dcterms:W3CDTF">2009-08-16T22:42:38Z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